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iss 2\pliegos internet\tics\"/>
    </mc:Choice>
  </mc:AlternateContent>
  <bookViews>
    <workbookView xWindow="0" yWindow="0" windowWidth="4905" windowHeight="4755"/>
  </bookViews>
  <sheets>
    <sheet name="PPUESTO OBRA CIVIL MARZO 2014" sheetId="1" r:id="rId1"/>
  </sheets>
  <definedNames>
    <definedName name="_xlnm.Print_Area" localSheetId="0">'PPUESTO OBRA CIVIL MARZO 2014'!$B$1:$G$86</definedName>
    <definedName name="_xlnm.Print_Titles" localSheetId="0">'PPUESTO OBRA CIVIL MARZO 2014'!$6:$9</definedName>
    <definedName name="Z_D6F8A92D_E170_46F0_A675_A59BB8ACECB4_.wvu.PrintArea" localSheetId="0" hidden="1">'PPUESTO OBRA CIVIL MARZO 2014'!$B$1:$G$86</definedName>
    <definedName name="Z_D6F8A92D_E170_46F0_A675_A59BB8ACECB4_.wvu.PrintTitles" localSheetId="0" hidden="1">'PPUESTO OBRA CIVIL MARZO 2014'!$6:$9</definedName>
    <definedName name="Z_DCFEE749_E909_4603_8C43_2C6231E0D98C_.wvu.PrintArea" localSheetId="0" hidden="1">'PPUESTO OBRA CIVIL MARZO 2014'!$B$1:$G$86</definedName>
    <definedName name="Z_DCFEE749_E909_4603_8C43_2C6231E0D98C_.wvu.PrintTitles" localSheetId="0" hidden="1">'PPUESTO OBRA CIVIL MARZO 2014'!$6:$9</definedName>
  </definedNames>
  <calcPr calcId="152511"/>
  <customWorkbookViews>
    <customWorkbookView name="Luz Oliva - Vista personalizada" guid="{D6F8A92D-E170-46F0-A675-A59BB8ACECB4}" mergeInterval="0" personalView="1" maximized="1" xWindow="1" yWindow="1" windowWidth="1436" windowHeight="670" activeSheetId="1"/>
    <customWorkbookView name="Carlos Alberto - Vista personalizada" guid="{DCFEE749-E909-4603-8C43-2C6231E0D98C}" mergeInterval="0" personalView="1" maximized="1" xWindow="1" yWindow="1" windowWidth="1916" windowHeight="804" activeSheetId="1"/>
  </customWorkbookViews>
</workbook>
</file>

<file path=xl/calcChain.xml><?xml version="1.0" encoding="utf-8"?>
<calcChain xmlns="http://schemas.openxmlformats.org/spreadsheetml/2006/main">
  <c r="B58" i="1" l="1"/>
  <c r="B11" i="1" l="1"/>
  <c r="E71" i="1" l="1"/>
  <c r="E69" i="1"/>
  <c r="E64" i="1"/>
  <c r="E60" i="1"/>
  <c r="E58" i="1"/>
  <c r="E54" i="1"/>
  <c r="E53" i="1"/>
  <c r="E36" i="1"/>
  <c r="E33" i="1"/>
  <c r="E31" i="1"/>
  <c r="E30" i="1"/>
  <c r="E29" i="1"/>
  <c r="E24" i="1"/>
  <c r="E23" i="1"/>
  <c r="E22" i="1"/>
  <c r="E20" i="1"/>
  <c r="E16" i="1"/>
  <c r="E15" i="1"/>
  <c r="B12" i="1"/>
  <c r="B13" i="1" s="1"/>
  <c r="B15" i="1" l="1"/>
  <c r="B16" i="1" s="1"/>
  <c r="B17" i="1" s="1"/>
  <c r="B56" i="1"/>
  <c r="B20" i="1" l="1"/>
  <c r="B22" i="1" s="1"/>
  <c r="B23" i="1" s="1"/>
  <c r="B24" i="1" s="1"/>
  <c r="B26" i="1" l="1"/>
  <c r="B27" i="1" l="1"/>
  <c r="B29" i="1" s="1"/>
  <c r="B30" i="1" s="1"/>
  <c r="B31" i="1" s="1"/>
  <c r="B33" i="1"/>
  <c r="B66" i="1"/>
  <c r="B59" i="1"/>
  <c r="B60" i="1" s="1"/>
  <c r="B61" i="1" s="1"/>
  <c r="B62" i="1" s="1"/>
  <c r="B64" i="1" s="1"/>
  <c r="B65" i="1" l="1"/>
  <c r="B68" i="1"/>
  <c r="B69" i="1" s="1"/>
  <c r="B67" i="1"/>
  <c r="B35" i="1"/>
  <c r="B36" i="1" s="1"/>
  <c r="B37" i="1" s="1"/>
  <c r="B38" i="1" s="1"/>
  <c r="B72" i="1" l="1"/>
  <c r="B40" i="1" l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</calcChain>
</file>

<file path=xl/sharedStrings.xml><?xml version="1.0" encoding="utf-8"?>
<sst xmlns="http://schemas.openxmlformats.org/spreadsheetml/2006/main" count="134" uniqueCount="92">
  <si>
    <t xml:space="preserve"> Item </t>
  </si>
  <si>
    <t xml:space="preserve"> Descripción Actividad</t>
  </si>
  <si>
    <t xml:space="preserve"> Unidad </t>
  </si>
  <si>
    <t xml:space="preserve"> Cantidad </t>
  </si>
  <si>
    <t xml:space="preserve"> Valor Unit. </t>
  </si>
  <si>
    <t>PRELIMINARES</t>
  </si>
  <si>
    <t>M2</t>
  </si>
  <si>
    <t>ML</t>
  </si>
  <si>
    <t>M3</t>
  </si>
  <si>
    <t>KG</t>
  </si>
  <si>
    <t xml:space="preserve">                             VICERRECTORIA ADMINISTRATIVA</t>
  </si>
  <si>
    <t>CANTIDADES DE OBRA</t>
  </si>
  <si>
    <t>ESTRUCTURAS  DE CONCRETO</t>
  </si>
  <si>
    <t>CONCRETRO CICLOPEO  60*40*30,cm, CCTO 3000 PSI= 60%, PIEDRA 40%</t>
  </si>
  <si>
    <t>AIU (25%)</t>
  </si>
  <si>
    <t>COSTO DIRECTO + COSTO INDIRECTO</t>
  </si>
  <si>
    <t>IVA 16% SOBRE LA UTILIDAD 5%</t>
  </si>
  <si>
    <t>Descapote</t>
  </si>
  <si>
    <t>Excavaciones</t>
  </si>
  <si>
    <t>Relleno con material de préstamo</t>
  </si>
  <si>
    <t>Acero de refuerzo</t>
  </si>
  <si>
    <t>REPELLO  DE MUROS  MORTERO 1:3</t>
  </si>
  <si>
    <t>SUMINISTRO E INSTALACION DE  BALDOSA DE GRANO DE MARMOL DE 33*33 TIPO ALFA O SIMILAR, PULIDA Y CRISTALIZADA</t>
  </si>
  <si>
    <t>SUMINISTRO E INSTALACION DE LOSETAS EN CONCRETO, PARA PISO DE E= .06 mt. de .40x.40 m.</t>
  </si>
  <si>
    <t>PISOS</t>
  </si>
  <si>
    <t>ENCHAPES</t>
  </si>
  <si>
    <t>GL</t>
  </si>
  <si>
    <t>ZAPATA DE CIMENTACION  DE 21 Mpa</t>
  </si>
  <si>
    <t>MAMPOSTERIA, EN LADRILLO</t>
  </si>
  <si>
    <t>MAMPOSTERIA  TIPO LIVIANA</t>
  </si>
  <si>
    <t>REPELLOS</t>
  </si>
  <si>
    <t>Valor total</t>
  </si>
  <si>
    <t>MAMPOSTERIA</t>
  </si>
  <si>
    <t>CONSTRUCCIÓN DE MURO LIVIANO EN SECO, EN SUPERBOARD DE ESPESOR 10 mm ambas caras;  con estructura en perfilería de acero galvanizado calibre 22 con sección de 89 mm para los parales;  perfil canal en acero galvanizado calibre 22 con sección de 90 mm entre parales distribuidos a 610 mm entre ejes, sistema de fijación mediante tornillos tipo drywall, juntas con cinta malla autoadhesiva y masilla, incluye estuco y pintura en vinilo tipo 1 a tres manos ambas caras, el valor por m2 de muro incluye carteras para vanos cuando  ellas existan, de acuerdo a diseño suministrado, (Incluye equipo ara trabajo en alturas según norma vigente).</t>
  </si>
  <si>
    <t>CONSTRUCCIÓN DE MURO LIVIANO PARA INTERIORES EN PANEL  YESO 12mm DOS CARAS,  altura de muros = 2,20 mts (Ver esquema)</t>
  </si>
  <si>
    <t>SISTEMA AISLAMIENTO TERMICO Y ACUSTICO</t>
  </si>
  <si>
    <t>CONSTRUCCIÓN DE MURO LIVIANO EN SECO, EN SUPERBOARD DE ESPESOR 10 mm UNA CARA.</t>
  </si>
  <si>
    <t>Suministro e Instalación ACUSTIFIBRA 2``</t>
  </si>
  <si>
    <t>Suministro e instalación  de tubería presión D=3/4"RDE 21 INC ACCESORIOS</t>
  </si>
  <si>
    <t>Suministro e instalación de puntos hidráulicos de D=3/4"</t>
  </si>
  <si>
    <t>UN</t>
  </si>
  <si>
    <t>Suministro e instalación de puntos sanitario de D=2"</t>
  </si>
  <si>
    <t>Suministro e instalación de puntos sanitario de D=4"</t>
  </si>
  <si>
    <t>Suministro e instalación de tubería sanitaria de 2" INC Accesorios</t>
  </si>
  <si>
    <t>Suministro e instalación de tubería sanitaria de 4" INC Accesorios</t>
  </si>
  <si>
    <t>Suministro e instalación de tubería de  drenaje PVC D=4"</t>
  </si>
  <si>
    <t xml:space="preserve">Suministro e instalación de tubería alcantarillado UM PVC DE 6" </t>
  </si>
  <si>
    <t xml:space="preserve">Suministro e instalación de tubería alcantarillado  UM PVC DE 8" </t>
  </si>
  <si>
    <t>Suministro e Instalación de Tubería Presión D= 1 1/2" RDE 21 Incluye Accesorios</t>
  </si>
  <si>
    <t>Suministro e Instalación de Tubería Presión D=3/4"RDE 21 Incluye Accesorios</t>
  </si>
  <si>
    <t>Suministro e Instalación de Tubería Presión D=1/2"RDE 21 Incluye Accesorios</t>
  </si>
  <si>
    <t>Suministro e Instalación de TUBERIA DE  DRENAJE PVC D=3", Incluye accesorios</t>
  </si>
  <si>
    <t>Suministro e Instalación de TUBERIA DE  DRENAJE PVC D=4"</t>
  </si>
  <si>
    <t>Suministro e Instalación de Punto Hidráulico de  D= 1/2" EN PVC PRESION</t>
  </si>
  <si>
    <t>Impermeabilización  con Manto Edil AT 3mm,para terraza Tercer Piso, Controladoras A.A.</t>
  </si>
  <si>
    <t xml:space="preserve">IMPERMEABILIZACION </t>
  </si>
  <si>
    <t>SUMINISTRO E INSTALACION CHAPA DE BLOQUE EN CONCRETO - ACABADO EN PIEDRA una cara de 5 X 20 X 40  para fachada en superficies tales como muros, bordes de losa, columnas, vigas y dinteles de concreto, Revitado a la vista, (Bloque de primera calidad), de Indural ó equivalente. Resistencia 13 Mpa. Incluye cortes, mortero de pega 1:5, mortero de revite 1:4 color claro ó similar al bloque, malla con vena metálica expandida cal. 24, andamios y todo lo necesario para su correcta construcción. Todos los cortes se realizarán a máquina. (Según norma Icontec 451, 296 y la Astm C-652 y C-34). Muestra de calidad seleccionada y color, para aprobación del arquitecto. (Ver especificaciones). (Incluye equipo para trabajo en alturas según norma vigente).</t>
  </si>
  <si>
    <t>CIELOS RASOS</t>
  </si>
  <si>
    <t>CONSTRUCCION DE CIELO FALSO  (Drywall) e= 6mm, tipo Superboard o Eterboard instalado s/ perfileria rolada cl 26 cada 40 cm, tto juntas mediante masillas Etercoat o similar, cinta tipo malla, Eterglas o similar para acabado del cielo en estuco pintura vinilo tres manos, incluye apertura de huecos para iluminación.</t>
  </si>
  <si>
    <t>SUMINISTRO E INSTALACIÓN DE GUARDAESCOBA  EN GRANITO, tipo Alfa o similar, pulido y cristalizado h= 0.07 recto</t>
  </si>
  <si>
    <t>Suministro e instalación de dilataciones en bronce para pisos</t>
  </si>
  <si>
    <t xml:space="preserve"> </t>
  </si>
  <si>
    <t>Sum. e instalación de sanitario completo Ref. STILO 30535 Color: BONE, incluye  acople de manguera y accesorios</t>
  </si>
  <si>
    <t>Suministro e instalación de sanitario para discapacitados completo Ref. Aquajet confort height 026-40 Color: BONE  incluye acoples de manguera y accesorios</t>
  </si>
  <si>
    <t>Suministro e instalación de lavamanos de sobreponer Ref. Marsella 01301 Color:  BONE, incluye llave automática para lavamanos Ref. 947120001, acople manguera lavamanos y sifón desagüe lavamanos Ref. 931430001</t>
  </si>
  <si>
    <t xml:space="preserve">Suministro e instalación de orinal santafé   Ref. 00401 Color: BONE, incluye grifería para orinal automática Ref.703200001,  acoples y accesorios y sifón orinal en P/santafé </t>
  </si>
  <si>
    <t>Construcción lavatrapeadores enchapado, incluye grifo</t>
  </si>
  <si>
    <t>MESONES</t>
  </si>
  <si>
    <t>Construcción de mesones  en concreto de 21 MPA ancho 0,60m espesor 0,07 refuerzo con varilla de 3/8" cada 15cm en ambas direcciones</t>
  </si>
  <si>
    <t>Construcción de acabado  en granito pulido blanco No. 2, salpicadero en media caña h= 0.10, para mesones, incluye carteras, dilataciones en bronce, ancho del mesón=0,60, cartera lateral = 0,10</t>
  </si>
  <si>
    <t>Piso en concreto 8cm de espesor 3000PSI  21 Mpa</t>
  </si>
  <si>
    <t>Sum e Inst Cerámica piso antideslizante (.20x.20) primera calidad</t>
  </si>
  <si>
    <t xml:space="preserve">Suministro e instalación de cerámica Nuevo Valencia primera calidad de 0.20 x 0.30, color blanco para muros ref. 286019001 </t>
  </si>
  <si>
    <t>ENCHAPES BAÑOS</t>
  </si>
  <si>
    <t>PINTURA</t>
  </si>
  <si>
    <t>SUMINISTRO Y  APLICACIÓN DE PINTURA EN VINILO 3 MANOS</t>
  </si>
  <si>
    <t>SUMINISTRO APLICACION DE  PINTURA EXTERIOR EN FACHADA  KORAZA PLASTICA SUPERF.REPELLO [3M].(Incluye equipo para trabajo en alturas según norma vigente).</t>
  </si>
  <si>
    <t xml:space="preserve">                      AREA PLANTA FISICA</t>
  </si>
  <si>
    <t xml:space="preserve">                             DIVISION ADMINISTRATIVA Y DE SERVICIOS</t>
  </si>
  <si>
    <t>ASEO GENERAL Y RETIRO DE ESCOMBROS  DE MATERIAL SOBRANTE.</t>
  </si>
  <si>
    <r>
      <t xml:space="preserve">                       </t>
    </r>
    <r>
      <rPr>
        <b/>
        <i/>
        <sz val="12"/>
        <color indexed="8"/>
        <rFont val="Arial"/>
        <family val="2"/>
      </rPr>
      <t>UNIVERSIDAD DEL CAUCA</t>
    </r>
  </si>
  <si>
    <t>Construcción de muro soga en ladrillo común pega mortero 1:3</t>
  </si>
  <si>
    <t>VR. OBRA II ETAPA C.D.</t>
  </si>
  <si>
    <t>ok</t>
  </si>
  <si>
    <t>FECHA:</t>
  </si>
  <si>
    <t>ENCHAPE RECERCADO DE VANOS DE FACHADA MEDIANTE PIEZAS DE MOLDURA EN CONCRETO PREFABRICADO COLOCADO COMO MARCO AL CONTORNO DE VANOS SEGÚN DISEÑO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</si>
  <si>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OCTUBRE 2013</t>
  </si>
  <si>
    <t>INSTALACIONES HIDROSANITARIAS,RED DE AGUAS LLUVIAS,RED HIDRAULICA CONTRAINCENDIOS</t>
  </si>
  <si>
    <t>APARATOS SANITARIOS, LAVAMANOS Y ORINALES</t>
  </si>
  <si>
    <t>COSTO TOTAL OBRA CIVIL SEGUNDA ETAPA</t>
  </si>
  <si>
    <t>OBRAS CIVILES DE CONSTRUCCION DEL EDIFICIO DE LA DIVISION  DE  TECNOLOGIAS DE LA INFORMACION Y  LA TELECOMUNICACION TIC SEGUNDA ETAPA DE LA UNIVERSIDAD DEL CAUCA</t>
  </si>
  <si>
    <t>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</si>
</sst>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\ #,##0.00"/>
    <numFmt numFmtId="165" formatCode="_(&quot;$&quot;\ * #,##0_);_(&quot;$&quot;\ * \(#,##0\);_(&quot;$&quot;\ * &quot;-&quot;??_);_(@_)"/>
    <numFmt numFmtId="166" formatCode="_ * #,##0.00_ ;_ * \-#,##0.00_ ;_ * &quot;-&quot;??_ ;_ @_ "/>
    <numFmt numFmtId="167" formatCode="#,##0.0"/>
    <numFmt numFmtId="168" formatCode="0.0"/>
    <numFmt numFmtId="169" formatCode="_ &quot;$&quot;\ * #,##0_ ;_ &quot;$&quot;\ * \-#,##0_ ;_ &quot;$&quot;\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color theme="1"/>
      <name val="Arial"/>
      <family val="2"/>
    </font>
    <font>
      <b/>
      <i/>
      <sz val="12"/>
      <color indexed="8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2" applyNumberFormat="0" applyAlignment="0" applyProtection="0"/>
    <xf numFmtId="0" fontId="5" fillId="22" borderId="13" applyNumberFormat="0" applyAlignment="0" applyProtection="0"/>
    <xf numFmtId="0" fontId="6" fillId="0" borderId="14" applyNumberFormat="0" applyFill="0" applyAlignment="0" applyProtection="0"/>
    <xf numFmtId="0" fontId="7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8" fillId="29" borderId="12" applyNumberFormat="0" applyAlignment="0" applyProtection="0"/>
    <xf numFmtId="0" fontId="9" fillId="30" borderId="0" applyNumberFormat="0" applyBorder="0" applyAlignment="0" applyProtection="0"/>
    <xf numFmtId="0" fontId="10" fillId="31" borderId="0" applyNumberFormat="0" applyBorder="0" applyAlignment="0" applyProtection="0"/>
    <xf numFmtId="0" fontId="1" fillId="32" borderId="15" applyNumberFormat="0" applyFont="0" applyAlignment="0" applyProtection="0"/>
    <xf numFmtId="0" fontId="11" fillId="21" borderId="16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7" fillId="0" borderId="19" applyNumberFormat="0" applyFill="0" applyAlignment="0" applyProtection="0"/>
    <xf numFmtId="0" fontId="17" fillId="0" borderId="20" applyNumberFormat="0" applyFill="0" applyAlignment="0" applyProtection="0"/>
    <xf numFmtId="0" fontId="20" fillId="0" borderId="0"/>
    <xf numFmtId="44" fontId="1" fillId="0" borderId="0" applyFont="0" applyFill="0" applyBorder="0" applyAlignment="0" applyProtection="0"/>
    <xf numFmtId="0" fontId="20" fillId="0" borderId="0"/>
    <xf numFmtId="0" fontId="20" fillId="0" borderId="0"/>
    <xf numFmtId="166" fontId="20" fillId="0" borderId="0" applyFont="0" applyFill="0" applyBorder="0" applyAlignment="0" applyProtection="0"/>
    <xf numFmtId="0" fontId="20" fillId="0" borderId="0"/>
    <xf numFmtId="9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0" fontId="21" fillId="0" borderId="0"/>
  </cellStyleXfs>
  <cellXfs count="121">
    <xf numFmtId="0" fontId="0" fillId="0" borderId="0" xfId="0"/>
    <xf numFmtId="0" fontId="18" fillId="0" borderId="0" xfId="0" applyFont="1"/>
    <xf numFmtId="0" fontId="18" fillId="0" borderId="0" xfId="0" applyFont="1" applyBorder="1"/>
    <xf numFmtId="0" fontId="18" fillId="0" borderId="8" xfId="0" applyFont="1" applyBorder="1"/>
    <xf numFmtId="0" fontId="18" fillId="0" borderId="5" xfId="0" applyFont="1" applyBorder="1"/>
    <xf numFmtId="164" fontId="18" fillId="0" borderId="0" xfId="0" applyNumberFormat="1" applyFont="1" applyBorder="1"/>
    <xf numFmtId="164" fontId="18" fillId="0" borderId="0" xfId="0" applyNumberFormat="1" applyFont="1"/>
    <xf numFmtId="0" fontId="18" fillId="0" borderId="0" xfId="0" applyFont="1" applyBorder="1" applyAlignment="1">
      <alignment vertical="top"/>
    </xf>
    <xf numFmtId="0" fontId="18" fillId="0" borderId="4" xfId="0" applyFont="1" applyFill="1" applyBorder="1"/>
    <xf numFmtId="0" fontId="19" fillId="0" borderId="0" xfId="0" applyFont="1" applyBorder="1" applyAlignment="1">
      <alignment horizontal="left" vertical="top"/>
    </xf>
    <xf numFmtId="0" fontId="18" fillId="0" borderId="5" xfId="0" applyFont="1" applyBorder="1" applyAlignment="1">
      <alignment horizontal="left" vertical="top" wrapText="1"/>
    </xf>
    <xf numFmtId="0" fontId="18" fillId="0" borderId="10" xfId="0" applyFont="1" applyFill="1" applyBorder="1"/>
    <xf numFmtId="164" fontId="18" fillId="0" borderId="5" xfId="0" applyNumberFormat="1" applyFont="1" applyBorder="1"/>
    <xf numFmtId="0" fontId="18" fillId="0" borderId="6" xfId="0" applyFont="1" applyBorder="1"/>
    <xf numFmtId="44" fontId="18" fillId="0" borderId="0" xfId="43" applyFont="1"/>
    <xf numFmtId="0" fontId="22" fillId="0" borderId="9" xfId="0" applyFont="1" applyFill="1" applyBorder="1" applyAlignment="1">
      <alignment vertical="top"/>
    </xf>
    <xf numFmtId="0" fontId="22" fillId="0" borderId="3" xfId="0" applyFont="1" applyFill="1" applyBorder="1"/>
    <xf numFmtId="164" fontId="22" fillId="0" borderId="3" xfId="0" applyNumberFormat="1" applyFont="1" applyFill="1" applyBorder="1"/>
    <xf numFmtId="0" fontId="22" fillId="0" borderId="10" xfId="0" applyFont="1" applyFill="1" applyBorder="1" applyAlignment="1">
      <alignment vertical="top"/>
    </xf>
    <xf numFmtId="0" fontId="22" fillId="0" borderId="0" xfId="0" applyFont="1" applyFill="1" applyBorder="1"/>
    <xf numFmtId="164" fontId="22" fillId="0" borderId="0" xfId="0" applyNumberFormat="1" applyFont="1" applyFill="1" applyBorder="1"/>
    <xf numFmtId="0" fontId="22" fillId="0" borderId="8" xfId="0" applyFont="1" applyFill="1" applyBorder="1" applyAlignment="1">
      <alignment horizontal="right"/>
    </xf>
    <xf numFmtId="0" fontId="24" fillId="0" borderId="8" xfId="0" applyFont="1" applyFill="1" applyBorder="1" applyAlignment="1">
      <alignment horizontal="right"/>
    </xf>
    <xf numFmtId="0" fontId="25" fillId="0" borderId="23" xfId="0" applyFont="1" applyFill="1" applyBorder="1" applyAlignment="1">
      <alignment horizontal="center" vertical="top"/>
    </xf>
    <xf numFmtId="0" fontId="25" fillId="0" borderId="2" xfId="0" applyFont="1" applyFill="1" applyBorder="1" applyAlignment="1">
      <alignment horizontal="center"/>
    </xf>
    <xf numFmtId="164" fontId="25" fillId="0" borderId="22" xfId="0" applyNumberFormat="1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5" fillId="0" borderId="24" xfId="0" applyFont="1" applyFill="1" applyBorder="1" applyAlignment="1">
      <alignment horizontal="center" vertical="top"/>
    </xf>
    <xf numFmtId="0" fontId="25" fillId="0" borderId="1" xfId="0" applyFont="1" applyFill="1" applyBorder="1" applyAlignment="1">
      <alignment horizontal="left" vertical="top"/>
    </xf>
    <xf numFmtId="0" fontId="22" fillId="0" borderId="1" xfId="0" applyFont="1" applyFill="1" applyBorder="1" applyAlignment="1">
      <alignment horizontal="left"/>
    </xf>
    <xf numFmtId="164" fontId="22" fillId="0" borderId="1" xfId="0" applyNumberFormat="1" applyFont="1" applyFill="1" applyBorder="1" applyAlignment="1">
      <alignment horizontal="right"/>
    </xf>
    <xf numFmtId="0" fontId="22" fillId="0" borderId="25" xfId="0" applyFont="1" applyFill="1" applyBorder="1" applyAlignment="1">
      <alignment horizontal="right"/>
    </xf>
    <xf numFmtId="0" fontId="22" fillId="0" borderId="4" xfId="0" applyFont="1" applyFill="1" applyBorder="1" applyAlignment="1">
      <alignment horizontal="justify" vertical="top" wrapText="1"/>
    </xf>
    <xf numFmtId="0" fontId="22" fillId="0" borderId="4" xfId="0" applyFont="1" applyFill="1" applyBorder="1" applyAlignment="1">
      <alignment horizontal="right" vertical="top"/>
    </xf>
    <xf numFmtId="0" fontId="22" fillId="0" borderId="4" xfId="0" applyFont="1" applyFill="1" applyBorder="1" applyAlignment="1">
      <alignment horizontal="left" vertical="top"/>
    </xf>
    <xf numFmtId="44" fontId="22" fillId="0" borderId="4" xfId="43" applyFont="1" applyFill="1" applyBorder="1" applyAlignment="1">
      <alignment horizontal="right" vertical="top"/>
    </xf>
    <xf numFmtId="0" fontId="25" fillId="0" borderId="4" xfId="0" applyFont="1" applyFill="1" applyBorder="1" applyAlignment="1">
      <alignment horizontal="center" vertical="top"/>
    </xf>
    <xf numFmtId="0" fontId="25" fillId="0" borderId="4" xfId="0" applyFont="1" applyFill="1" applyBorder="1" applyAlignment="1">
      <alignment horizontal="left" vertical="top"/>
    </xf>
    <xf numFmtId="0" fontId="22" fillId="0" borderId="4" xfId="0" applyFont="1" applyFill="1" applyBorder="1" applyAlignment="1">
      <alignment horizontal="left"/>
    </xf>
    <xf numFmtId="0" fontId="22" fillId="0" borderId="4" xfId="0" applyFont="1" applyFill="1" applyBorder="1" applyAlignment="1">
      <alignment horizontal="right"/>
    </xf>
    <xf numFmtId="2" fontId="22" fillId="0" borderId="4" xfId="0" applyNumberFormat="1" applyFont="1" applyFill="1" applyBorder="1" applyAlignment="1">
      <alignment horizontal="right" vertical="top"/>
    </xf>
    <xf numFmtId="0" fontId="26" fillId="0" borderId="4" xfId="0" applyFont="1" applyFill="1" applyBorder="1" applyAlignment="1">
      <alignment horizontal="left" vertical="top" wrapText="1"/>
    </xf>
    <xf numFmtId="168" fontId="27" fillId="0" borderId="4" xfId="50" applyNumberFormat="1" applyFont="1" applyFill="1" applyBorder="1" applyAlignment="1">
      <alignment horizontal="center" vertical="center"/>
    </xf>
    <xf numFmtId="0" fontId="26" fillId="0" borderId="4" xfId="51" applyFont="1" applyFill="1" applyBorder="1" applyAlignment="1">
      <alignment horizontal="center" vertical="center"/>
    </xf>
    <xf numFmtId="169" fontId="28" fillId="0" borderId="4" xfId="49" applyNumberFormat="1" applyFont="1" applyFill="1" applyBorder="1" applyAlignment="1">
      <alignment vertical="center"/>
    </xf>
    <xf numFmtId="169" fontId="28" fillId="0" borderId="4" xfId="49" applyNumberFormat="1" applyFont="1" applyFill="1" applyBorder="1" applyAlignment="1"/>
    <xf numFmtId="164" fontId="22" fillId="0" borderId="4" xfId="0" applyNumberFormat="1" applyFont="1" applyFill="1" applyBorder="1" applyAlignment="1">
      <alignment horizontal="right" vertical="center"/>
    </xf>
    <xf numFmtId="0" fontId="22" fillId="0" borderId="4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right" wrapText="1"/>
    </xf>
    <xf numFmtId="164" fontId="22" fillId="0" borderId="4" xfId="0" applyNumberFormat="1" applyFont="1" applyFill="1" applyBorder="1" applyAlignment="1">
      <alignment horizontal="right" vertical="top"/>
    </xf>
    <xf numFmtId="0" fontId="22" fillId="0" borderId="2" xfId="0" applyFont="1" applyBorder="1" applyAlignment="1">
      <alignment horizontal="left" vertical="top"/>
    </xf>
    <xf numFmtId="0" fontId="22" fillId="0" borderId="2" xfId="0" applyFont="1" applyBorder="1" applyAlignment="1">
      <alignment horizontal="left" vertical="top" wrapText="1"/>
    </xf>
    <xf numFmtId="44" fontId="22" fillId="0" borderId="4" xfId="43" applyNumberFormat="1" applyFont="1" applyFill="1" applyBorder="1" applyAlignment="1">
      <alignment horizontal="right" vertical="top"/>
    </xf>
    <xf numFmtId="0" fontId="22" fillId="0" borderId="1" xfId="0" applyFont="1" applyBorder="1" applyAlignment="1">
      <alignment horizontal="left" vertical="top"/>
    </xf>
    <xf numFmtId="0" fontId="22" fillId="0" borderId="4" xfId="0" applyFont="1" applyFill="1" applyBorder="1" applyAlignment="1">
      <alignment vertical="top"/>
    </xf>
    <xf numFmtId="0" fontId="25" fillId="0" borderId="4" xfId="0" applyFont="1" applyFill="1" applyBorder="1" applyAlignment="1">
      <alignment horizontal="left" vertical="top" wrapText="1"/>
    </xf>
    <xf numFmtId="2" fontId="26" fillId="0" borderId="4" xfId="0" applyNumberFormat="1" applyFont="1" applyFill="1" applyBorder="1" applyAlignment="1">
      <alignment horizontal="right" vertical="top"/>
    </xf>
    <xf numFmtId="0" fontId="27" fillId="33" borderId="4" xfId="0" applyFont="1" applyFill="1" applyBorder="1" applyAlignment="1">
      <alignment horizontal="left" vertical="top" wrapText="1"/>
    </xf>
    <xf numFmtId="44" fontId="26" fillId="33" borderId="4" xfId="43" applyFont="1" applyFill="1" applyBorder="1" applyAlignment="1">
      <alignment horizontal="right" vertical="top"/>
    </xf>
    <xf numFmtId="0" fontId="26" fillId="33" borderId="4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top" wrapText="1"/>
    </xf>
    <xf numFmtId="44" fontId="26" fillId="0" borderId="4" xfId="43" applyFont="1" applyFill="1" applyBorder="1" applyAlignment="1">
      <alignment horizontal="right" vertical="top"/>
    </xf>
    <xf numFmtId="0" fontId="22" fillId="0" borderId="4" xfId="0" applyFont="1" applyBorder="1" applyAlignment="1">
      <alignment vertical="top"/>
    </xf>
    <xf numFmtId="44" fontId="22" fillId="0" borderId="4" xfId="43" applyNumberFormat="1" applyFont="1" applyBorder="1" applyAlignment="1">
      <alignment horizontal="right" vertical="top"/>
    </xf>
    <xf numFmtId="0" fontId="22" fillId="0" borderId="4" xfId="0" applyFont="1" applyBorder="1" applyAlignment="1">
      <alignment horizontal="justify" vertical="top" wrapText="1"/>
    </xf>
    <xf numFmtId="0" fontId="25" fillId="0" borderId="4" xfId="0" applyFont="1" applyBorder="1" applyAlignment="1">
      <alignment horizontal="justify" vertical="top" wrapText="1"/>
    </xf>
    <xf numFmtId="0" fontId="22" fillId="0" borderId="4" xfId="0" applyFont="1" applyBorder="1"/>
    <xf numFmtId="0" fontId="22" fillId="0" borderId="21" xfId="0" applyFont="1" applyBorder="1"/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right"/>
    </xf>
    <xf numFmtId="0" fontId="22" fillId="0" borderId="1" xfId="0" applyFont="1" applyBorder="1" applyAlignment="1">
      <alignment horizontal="left" vertical="top" wrapText="1"/>
    </xf>
    <xf numFmtId="44" fontId="29" fillId="0" borderId="4" xfId="43" applyNumberFormat="1" applyFont="1" applyBorder="1" applyAlignment="1">
      <alignment horizontal="right" vertical="top"/>
    </xf>
    <xf numFmtId="0" fontId="32" fillId="0" borderId="4" xfId="0" applyNumberFormat="1" applyFont="1" applyFill="1" applyBorder="1" applyAlignment="1">
      <alignment horizontal="justify" vertical="center" wrapText="1"/>
    </xf>
    <xf numFmtId="0" fontId="27" fillId="0" borderId="4" xfId="0" applyFont="1" applyFill="1" applyBorder="1"/>
    <xf numFmtId="44" fontId="27" fillId="0" borderId="4" xfId="43" applyNumberFormat="1" applyFont="1" applyFill="1" applyBorder="1"/>
    <xf numFmtId="167" fontId="28" fillId="0" borderId="4" xfId="0" applyNumberFormat="1" applyFont="1" applyFill="1" applyBorder="1" applyAlignment="1" applyProtection="1">
      <alignment horizontal="center" vertical="center"/>
      <protection locked="0"/>
    </xf>
    <xf numFmtId="3" fontId="28" fillId="0" borderId="26" xfId="0" applyNumberFormat="1" applyFont="1" applyFill="1" applyBorder="1" applyAlignment="1" applyProtection="1">
      <alignment horizontal="center" vertical="center"/>
      <protection locked="0"/>
    </xf>
    <xf numFmtId="167" fontId="32" fillId="0" borderId="21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>
      <alignment horizontal="right" vertical="top" wrapText="1"/>
    </xf>
    <xf numFmtId="0" fontId="31" fillId="0" borderId="0" xfId="0" applyFont="1" applyFill="1" applyBorder="1" applyAlignment="1">
      <alignment horizontal="left" vertical="top"/>
    </xf>
    <xf numFmtId="0" fontId="31" fillId="0" borderId="0" xfId="0" applyFont="1" applyFill="1" applyBorder="1" applyAlignment="1">
      <alignment horizontal="right" vertical="top"/>
    </xf>
    <xf numFmtId="164" fontId="31" fillId="0" borderId="0" xfId="43" applyNumberFormat="1" applyFont="1" applyFill="1" applyBorder="1" applyAlignment="1">
      <alignment horizontal="right" vertical="top"/>
    </xf>
    <xf numFmtId="44" fontId="30" fillId="0" borderId="0" xfId="43" applyFont="1" applyFill="1" applyBorder="1" applyAlignment="1">
      <alignment horizontal="right" vertical="top"/>
    </xf>
    <xf numFmtId="165" fontId="32" fillId="0" borderId="29" xfId="43" applyNumberFormat="1" applyFont="1" applyFill="1" applyBorder="1" applyAlignment="1" applyProtection="1">
      <alignment vertical="center"/>
      <protection locked="0"/>
    </xf>
    <xf numFmtId="44" fontId="22" fillId="0" borderId="0" xfId="43" applyFont="1"/>
    <xf numFmtId="15" fontId="22" fillId="0" borderId="7" xfId="0" applyNumberFormat="1" applyFont="1" applyFill="1" applyBorder="1"/>
    <xf numFmtId="0" fontId="18" fillId="0" borderId="21" xfId="0" applyFont="1" applyFill="1" applyBorder="1"/>
    <xf numFmtId="0" fontId="32" fillId="0" borderId="26" xfId="0" applyFont="1" applyFill="1" applyBorder="1" applyAlignment="1" applyProtection="1">
      <alignment vertical="center"/>
      <protection locked="0"/>
    </xf>
    <xf numFmtId="9" fontId="32" fillId="0" borderId="26" xfId="48" applyFont="1" applyFill="1" applyBorder="1" applyAlignment="1" applyProtection="1">
      <alignment horizontal="center" vertical="center"/>
      <protection locked="0"/>
    </xf>
    <xf numFmtId="167" fontId="28" fillId="0" borderId="26" xfId="0" applyNumberFormat="1" applyFont="1" applyFill="1" applyBorder="1" applyAlignment="1" applyProtection="1">
      <alignment horizontal="center" vertical="center"/>
      <protection locked="0"/>
    </xf>
    <xf numFmtId="165" fontId="28" fillId="0" borderId="26" xfId="43" applyNumberFormat="1" applyFont="1" applyFill="1" applyBorder="1" applyAlignment="1" applyProtection="1">
      <alignment vertical="center"/>
      <protection locked="0"/>
    </xf>
    <xf numFmtId="0" fontId="32" fillId="0" borderId="27" xfId="0" applyFont="1" applyFill="1" applyBorder="1" applyAlignment="1" applyProtection="1">
      <alignment vertical="center"/>
      <protection locked="0"/>
    </xf>
    <xf numFmtId="9" fontId="32" fillId="0" borderId="27" xfId="48" applyFont="1" applyFill="1" applyBorder="1" applyAlignment="1" applyProtection="1">
      <alignment horizontal="center" vertical="center"/>
      <protection locked="0"/>
    </xf>
    <xf numFmtId="167" fontId="28" fillId="0" borderId="27" xfId="0" applyNumberFormat="1" applyFont="1" applyFill="1" applyBorder="1" applyAlignment="1" applyProtection="1">
      <alignment horizontal="center" vertical="center"/>
      <protection locked="0"/>
    </xf>
    <xf numFmtId="3" fontId="28" fillId="0" borderId="28" xfId="0" applyNumberFormat="1" applyFont="1" applyFill="1" applyBorder="1" applyAlignment="1" applyProtection="1">
      <alignment horizontal="center" vertical="center"/>
      <protection locked="0"/>
    </xf>
    <xf numFmtId="165" fontId="28" fillId="0" borderId="27" xfId="43" applyNumberFormat="1" applyFont="1" applyFill="1" applyBorder="1" applyAlignment="1" applyProtection="1">
      <alignment vertical="center"/>
      <protection locked="0"/>
    </xf>
    <xf numFmtId="0" fontId="32" fillId="0" borderId="30" xfId="0" applyFont="1" applyFill="1" applyBorder="1" applyAlignment="1" applyProtection="1">
      <alignment vertical="center"/>
      <protection locked="0"/>
    </xf>
    <xf numFmtId="9" fontId="32" fillId="0" borderId="31" xfId="48" applyFont="1" applyFill="1" applyBorder="1" applyAlignment="1" applyProtection="1">
      <alignment horizontal="center" vertical="center"/>
      <protection locked="0"/>
    </xf>
    <xf numFmtId="167" fontId="28" fillId="0" borderId="31" xfId="0" applyNumberFormat="1" applyFont="1" applyFill="1" applyBorder="1" applyAlignment="1" applyProtection="1">
      <alignment horizontal="center" vertical="center"/>
      <protection locked="0"/>
    </xf>
    <xf numFmtId="3" fontId="28" fillId="0" borderId="31" xfId="0" applyNumberFormat="1" applyFont="1" applyFill="1" applyBorder="1" applyAlignment="1" applyProtection="1">
      <alignment horizontal="center" vertical="center"/>
      <protection locked="0"/>
    </xf>
    <xf numFmtId="165" fontId="32" fillId="0" borderId="32" xfId="43" applyNumberFormat="1" applyFont="1" applyFill="1" applyBorder="1" applyAlignment="1" applyProtection="1">
      <alignment vertical="center"/>
      <protection locked="0"/>
    </xf>
    <xf numFmtId="2" fontId="22" fillId="0" borderId="1" xfId="0" applyNumberFormat="1" applyFont="1" applyFill="1" applyBorder="1" applyAlignment="1">
      <alignment horizontal="right" vertical="top"/>
    </xf>
    <xf numFmtId="0" fontId="25" fillId="0" borderId="1" xfId="0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right" vertical="top"/>
    </xf>
    <xf numFmtId="168" fontId="22" fillId="0" borderId="1" xfId="0" applyNumberFormat="1" applyFont="1" applyFill="1" applyBorder="1" applyAlignment="1">
      <alignment horizontal="right" vertical="top"/>
    </xf>
    <xf numFmtId="0" fontId="18" fillId="0" borderId="10" xfId="0" applyFont="1" applyFill="1" applyBorder="1" applyAlignment="1">
      <alignment vertical="top"/>
    </xf>
    <xf numFmtId="0" fontId="18" fillId="0" borderId="11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0" fontId="18" fillId="0" borderId="0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32" fillId="0" borderId="21" xfId="0" applyFont="1" applyFill="1" applyBorder="1" applyAlignment="1" applyProtection="1">
      <alignment horizontal="left" vertical="center"/>
      <protection locked="0"/>
    </xf>
    <xf numFmtId="0" fontId="32" fillId="0" borderId="29" xfId="0" quotePrefix="1" applyFont="1" applyFill="1" applyBorder="1" applyAlignment="1" applyProtection="1">
      <alignment horizontal="left" vertical="center"/>
      <protection locked="0"/>
    </xf>
    <xf numFmtId="0" fontId="25" fillId="0" borderId="9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/>
    </xf>
  </cellXfs>
  <cellStyles count="5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49" builtinId="3"/>
    <cellStyle name="Millares 2" xfId="46"/>
    <cellStyle name="Millares 2 2" xfId="52"/>
    <cellStyle name="Moneda" xfId="43" builtinId="4"/>
    <cellStyle name="Neutral" xfId="32" builtinId="28" customBuiltin="1"/>
    <cellStyle name="Normal" xfId="0" builtinId="0"/>
    <cellStyle name="Normal 12" xfId="51"/>
    <cellStyle name="Normal 13" xfId="42"/>
    <cellStyle name="Normal 22" xfId="45"/>
    <cellStyle name="Normal 3" xfId="50"/>
    <cellStyle name="Normal 3 2" xfId="53"/>
    <cellStyle name="Normal 5" xfId="47"/>
    <cellStyle name="Normal 6" xfId="44"/>
    <cellStyle name="Notas" xfId="33" builtinId="10" customBuiltin="1"/>
    <cellStyle name="Porcentual 2 2" xfId="48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colors>
    <mruColors>
      <color rgb="FF008A3E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38100</xdr:rowOff>
    </xdr:from>
    <xdr:to>
      <xdr:col>2</xdr:col>
      <xdr:colOff>609600</xdr:colOff>
      <xdr:row>4</xdr:row>
      <xdr:rowOff>85725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1625" y="38100"/>
          <a:ext cx="5905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83</xdr:row>
      <xdr:rowOff>0</xdr:rowOff>
    </xdr:from>
    <xdr:to>
      <xdr:col>2</xdr:col>
      <xdr:colOff>2173432</xdr:colOff>
      <xdr:row>83</xdr:row>
      <xdr:rowOff>2</xdr:rowOff>
    </xdr:to>
    <xdr:cxnSp macro="">
      <xdr:nvCxnSpPr>
        <xdr:cNvPr id="3" name="2 Conector recto"/>
        <xdr:cNvCxnSpPr/>
      </xdr:nvCxnSpPr>
      <xdr:spPr>
        <a:xfrm flipV="1">
          <a:off x="1562100" y="64684275"/>
          <a:ext cx="2163907" cy="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G89"/>
  <sheetViews>
    <sheetView tabSelected="1" view="pageBreakPreview" topLeftCell="B1" zoomScale="72" zoomScaleSheetLayoutView="72" workbookViewId="0">
      <selection activeCell="G12" sqref="G12"/>
    </sheetView>
  </sheetViews>
  <sheetFormatPr baseColWidth="10" defaultColWidth="11.42578125" defaultRowHeight="11.25" x14ac:dyDescent="0.2"/>
  <cols>
    <col min="1" max="1" width="11.42578125" style="1"/>
    <col min="2" max="2" width="11.85546875" style="107" customWidth="1"/>
    <col min="3" max="3" width="86.28515625" style="1" customWidth="1"/>
    <col min="4" max="4" width="10.28515625" style="1" bestFit="1" customWidth="1"/>
    <col min="5" max="5" width="12.28515625" style="1" bestFit="1" customWidth="1"/>
    <col min="6" max="6" width="20.7109375" style="6" bestFit="1" customWidth="1"/>
    <col min="7" max="7" width="30.7109375" style="1" customWidth="1"/>
    <col min="8" max="8" width="11.42578125" style="1"/>
    <col min="9" max="9" width="12.28515625" style="1" bestFit="1" customWidth="1"/>
    <col min="10" max="16384" width="11.42578125" style="1"/>
  </cols>
  <sheetData>
    <row r="1" spans="2:7" ht="15" x14ac:dyDescent="0.2">
      <c r="B1" s="15" t="s">
        <v>83</v>
      </c>
      <c r="C1" s="16"/>
      <c r="D1" s="16"/>
      <c r="E1" s="16"/>
      <c r="F1" s="17" t="s">
        <v>84</v>
      </c>
      <c r="G1" s="85"/>
    </row>
    <row r="2" spans="2:7" ht="15" x14ac:dyDescent="0.2">
      <c r="B2" s="18"/>
      <c r="C2" s="19"/>
      <c r="D2" s="19"/>
      <c r="E2" s="19"/>
      <c r="F2" s="20"/>
      <c r="G2" s="21" t="s">
        <v>80</v>
      </c>
    </row>
    <row r="3" spans="2:7" ht="15" x14ac:dyDescent="0.2">
      <c r="B3" s="18"/>
      <c r="C3" s="19"/>
      <c r="D3" s="19"/>
      <c r="E3" s="19"/>
      <c r="F3" s="20"/>
      <c r="G3" s="22" t="s">
        <v>10</v>
      </c>
    </row>
    <row r="4" spans="2:7" ht="15" x14ac:dyDescent="0.2">
      <c r="B4" s="18"/>
      <c r="C4" s="19"/>
      <c r="D4" s="19"/>
      <c r="E4" s="19"/>
      <c r="F4" s="20"/>
      <c r="G4" s="22" t="s">
        <v>78</v>
      </c>
    </row>
    <row r="5" spans="2:7" ht="15" x14ac:dyDescent="0.2">
      <c r="B5" s="18"/>
      <c r="C5" s="19"/>
      <c r="D5" s="19"/>
      <c r="E5" s="19"/>
      <c r="F5" s="20"/>
      <c r="G5" s="22" t="s">
        <v>77</v>
      </c>
    </row>
    <row r="6" spans="2:7" ht="15" customHeight="1" x14ac:dyDescent="0.25">
      <c r="B6" s="112" t="s">
        <v>11</v>
      </c>
      <c r="C6" s="113"/>
      <c r="D6" s="113"/>
      <c r="E6" s="113"/>
      <c r="F6" s="113"/>
      <c r="G6" s="114"/>
    </row>
    <row r="7" spans="2:7" ht="30" customHeight="1" x14ac:dyDescent="0.2">
      <c r="B7" s="115" t="s">
        <v>90</v>
      </c>
      <c r="C7" s="116"/>
      <c r="D7" s="116"/>
      <c r="E7" s="116"/>
      <c r="F7" s="116"/>
      <c r="G7" s="117"/>
    </row>
    <row r="8" spans="2:7" ht="15" x14ac:dyDescent="0.2">
      <c r="B8" s="118" t="s">
        <v>86</v>
      </c>
      <c r="C8" s="119"/>
      <c r="D8" s="119"/>
      <c r="E8" s="119"/>
      <c r="F8" s="119"/>
      <c r="G8" s="120"/>
    </row>
    <row r="9" spans="2:7" ht="15.75" x14ac:dyDescent="0.25">
      <c r="B9" s="23" t="s">
        <v>0</v>
      </c>
      <c r="C9" s="24" t="s">
        <v>1</v>
      </c>
      <c r="D9" s="24" t="s">
        <v>2</v>
      </c>
      <c r="E9" s="24" t="s">
        <v>3</v>
      </c>
      <c r="F9" s="25" t="s">
        <v>4</v>
      </c>
      <c r="G9" s="26" t="s">
        <v>31</v>
      </c>
    </row>
    <row r="10" spans="2:7" ht="15.75" x14ac:dyDescent="0.2">
      <c r="B10" s="27">
        <v>1</v>
      </c>
      <c r="C10" s="28" t="s">
        <v>5</v>
      </c>
      <c r="D10" s="29"/>
      <c r="E10" s="33"/>
      <c r="F10" s="30"/>
      <c r="G10" s="31"/>
    </row>
    <row r="11" spans="2:7" ht="15" x14ac:dyDescent="0.2">
      <c r="B11" s="33">
        <f>SUM(B10+0.01)</f>
        <v>1.01</v>
      </c>
      <c r="C11" s="32" t="s">
        <v>17</v>
      </c>
      <c r="D11" s="34" t="s">
        <v>6</v>
      </c>
      <c r="E11" s="33">
        <v>20</v>
      </c>
      <c r="F11" s="35"/>
      <c r="G11" s="35"/>
    </row>
    <row r="12" spans="2:7" ht="15" x14ac:dyDescent="0.2">
      <c r="B12" s="33">
        <f t="shared" ref="B12:B13" si="0">SUM(B11+0.01)</f>
        <v>1.02</v>
      </c>
      <c r="C12" s="32" t="s">
        <v>18</v>
      </c>
      <c r="D12" s="34" t="s">
        <v>8</v>
      </c>
      <c r="E12" s="33">
        <v>4.18</v>
      </c>
      <c r="F12" s="35"/>
      <c r="G12" s="35"/>
    </row>
    <row r="13" spans="2:7" ht="15" x14ac:dyDescent="0.2">
      <c r="B13" s="33">
        <f t="shared" si="0"/>
        <v>1.03</v>
      </c>
      <c r="C13" s="32" t="s">
        <v>19</v>
      </c>
      <c r="D13" s="34" t="s">
        <v>8</v>
      </c>
      <c r="E13" s="33">
        <v>4</v>
      </c>
      <c r="F13" s="35"/>
      <c r="G13" s="35"/>
    </row>
    <row r="14" spans="2:7" ht="15.75" x14ac:dyDescent="0.2">
      <c r="B14" s="36">
        <v>2</v>
      </c>
      <c r="C14" s="37" t="s">
        <v>12</v>
      </c>
      <c r="D14" s="38"/>
      <c r="E14" s="33"/>
      <c r="F14" s="35"/>
      <c r="G14" s="39"/>
    </row>
    <row r="15" spans="2:7" ht="15" x14ac:dyDescent="0.2">
      <c r="B15" s="33">
        <f>SUM(B14+0.01)</f>
        <v>2.0099999999999998</v>
      </c>
      <c r="C15" s="32" t="s">
        <v>13</v>
      </c>
      <c r="D15" s="34" t="s">
        <v>8</v>
      </c>
      <c r="E15" s="33">
        <f>SUM(0.3*0.45*0.6)*10</f>
        <v>0.81</v>
      </c>
      <c r="F15" s="35"/>
      <c r="G15" s="35"/>
    </row>
    <row r="16" spans="2:7" ht="15" x14ac:dyDescent="0.2">
      <c r="B16" s="33">
        <f t="shared" ref="B16:B17" si="1">SUM(B15+0.01)</f>
        <v>2.0199999999999996</v>
      </c>
      <c r="C16" s="32" t="s">
        <v>27</v>
      </c>
      <c r="D16" s="34" t="s">
        <v>8</v>
      </c>
      <c r="E16" s="33">
        <f>SUM(0.3*0.45*0.44)*10</f>
        <v>0.59399999999999997</v>
      </c>
      <c r="F16" s="35"/>
      <c r="G16" s="35"/>
    </row>
    <row r="17" spans="2:7" ht="15" x14ac:dyDescent="0.2">
      <c r="B17" s="33">
        <f t="shared" si="1"/>
        <v>2.0299999999999994</v>
      </c>
      <c r="C17" s="32" t="s">
        <v>20</v>
      </c>
      <c r="D17" s="34" t="s">
        <v>9</v>
      </c>
      <c r="E17" s="33">
        <v>110</v>
      </c>
      <c r="F17" s="35"/>
      <c r="G17" s="35"/>
    </row>
    <row r="18" spans="2:7" ht="15.75" x14ac:dyDescent="0.2">
      <c r="B18" s="36">
        <v>4</v>
      </c>
      <c r="C18" s="37" t="s">
        <v>32</v>
      </c>
      <c r="D18" s="34"/>
      <c r="E18" s="33"/>
      <c r="F18" s="35"/>
      <c r="G18" s="33"/>
    </row>
    <row r="19" spans="2:7" ht="15.75" x14ac:dyDescent="0.2">
      <c r="B19" s="36"/>
      <c r="C19" s="37" t="s">
        <v>28</v>
      </c>
      <c r="D19" s="34"/>
      <c r="E19" s="33"/>
      <c r="F19" s="35"/>
      <c r="G19" s="33"/>
    </row>
    <row r="20" spans="2:7" ht="15" x14ac:dyDescent="0.2">
      <c r="B20" s="33">
        <f>SUM(B18+0.01)</f>
        <v>4.01</v>
      </c>
      <c r="C20" s="41" t="s">
        <v>81</v>
      </c>
      <c r="D20" s="34" t="s">
        <v>6</v>
      </c>
      <c r="E20" s="33">
        <f>SUM((6.95+4.15+3.45+4.65+1.25+1.6+1.75+5.35+1.7+2.6+5.55)*3)+((2.8+2.43+0.6+1.75+0.6+6.95+0.8+5.62+1.5+1.95+4.7+1.13+6.75+1.25+6+7+1.25+3+1.95+2.45+1.45+1+0.7+2.55+4.75+3.55+5.45+3.47)*3)+((0.65+3.9+2.9+6.45+3.47+6.75+1.25+10.28+2.45+1.45+2.55+1.05+0.7)*3)- (6*2.8)-1.64-0.8</f>
        <v>479.51000000000005</v>
      </c>
      <c r="F20" s="35"/>
      <c r="G20" s="35"/>
    </row>
    <row r="21" spans="2:7" ht="15.75" x14ac:dyDescent="0.2">
      <c r="B21" s="33"/>
      <c r="C21" s="37" t="s">
        <v>29</v>
      </c>
      <c r="D21" s="34"/>
      <c r="E21" s="33"/>
      <c r="F21" s="35"/>
      <c r="G21" s="35"/>
    </row>
    <row r="22" spans="2:7" ht="135.75" customHeight="1" x14ac:dyDescent="0.2">
      <c r="B22" s="33">
        <f>SUM(B20+0.01)</f>
        <v>4.0199999999999996</v>
      </c>
      <c r="C22" s="32" t="s">
        <v>33</v>
      </c>
      <c r="D22" s="34" t="s">
        <v>6</v>
      </c>
      <c r="E22" s="40">
        <f>SUM((24.69+5.07+(1.75*15)+ (1.25*4)+ (1.04*3)+(2.35*2)+1.8+1.95))*2.3+(75.14)</f>
        <v>242.07400000000001</v>
      </c>
      <c r="F22" s="35"/>
      <c r="G22" s="35"/>
    </row>
    <row r="23" spans="2:7" ht="30" x14ac:dyDescent="0.2">
      <c r="B23" s="33">
        <f>SUM(B22+0.01)</f>
        <v>4.0299999999999994</v>
      </c>
      <c r="C23" s="32" t="s">
        <v>36</v>
      </c>
      <c r="D23" s="34" t="s">
        <v>6</v>
      </c>
      <c r="E23" s="33">
        <f>SUM(20.97)</f>
        <v>20.97</v>
      </c>
      <c r="F23" s="35"/>
      <c r="G23" s="35"/>
    </row>
    <row r="24" spans="2:7" ht="30" x14ac:dyDescent="0.2">
      <c r="B24" s="33">
        <f>SUM(B23+0.01)</f>
        <v>4.0399999999999991</v>
      </c>
      <c r="C24" s="32" t="s">
        <v>34</v>
      </c>
      <c r="D24" s="34" t="s">
        <v>6</v>
      </c>
      <c r="E24" s="40">
        <f>SUM(20.97)+((24.69+5.07+(1.75*15)+ (1.25*4)+ (1.04*3)+(2.35*2)+1.8+1.95))*2.3</f>
        <v>187.90400000000002</v>
      </c>
      <c r="F24" s="35"/>
      <c r="G24" s="35"/>
    </row>
    <row r="25" spans="2:7" ht="15.75" x14ac:dyDescent="0.2">
      <c r="B25" s="36">
        <v>5</v>
      </c>
      <c r="C25" s="37" t="s">
        <v>25</v>
      </c>
      <c r="D25" s="34"/>
      <c r="E25" s="33"/>
      <c r="F25" s="35"/>
      <c r="G25" s="35"/>
    </row>
    <row r="26" spans="2:7" ht="160.9" customHeight="1" x14ac:dyDescent="0.2">
      <c r="B26" s="33">
        <f>SUM(B25+0.01)</f>
        <v>5.01</v>
      </c>
      <c r="C26" s="32" t="s">
        <v>56</v>
      </c>
      <c r="D26" s="34" t="s">
        <v>6</v>
      </c>
      <c r="E26" s="33">
        <v>525.96</v>
      </c>
      <c r="F26" s="35"/>
      <c r="G26" s="35"/>
    </row>
    <row r="27" spans="2:7" ht="45" x14ac:dyDescent="0.2">
      <c r="B27" s="33">
        <f>SUM(B26+0.01)</f>
        <v>5.0199999999999996</v>
      </c>
      <c r="C27" s="32" t="s">
        <v>85</v>
      </c>
      <c r="D27" s="34" t="s">
        <v>7</v>
      </c>
      <c r="E27" s="40">
        <v>531</v>
      </c>
      <c r="F27" s="35"/>
      <c r="G27" s="61"/>
    </row>
    <row r="28" spans="2:7" ht="15.75" x14ac:dyDescent="0.2">
      <c r="B28" s="42"/>
      <c r="C28" s="37" t="s">
        <v>73</v>
      </c>
      <c r="D28" s="43"/>
      <c r="E28" s="33"/>
      <c r="F28" s="44"/>
      <c r="G28" s="45"/>
    </row>
    <row r="29" spans="2:7" ht="15" x14ac:dyDescent="0.2">
      <c r="B29" s="33">
        <f>SUM(B27+0.01)</f>
        <v>5.0299999999999994</v>
      </c>
      <c r="C29" s="32" t="s">
        <v>70</v>
      </c>
      <c r="D29" s="34" t="s">
        <v>6</v>
      </c>
      <c r="E29" s="33">
        <f>SUM(11+8.7+1.75+1.75+1.75+1.75+6.5+1.75+1.75+1.75)</f>
        <v>38.450000000000003</v>
      </c>
      <c r="F29" s="35"/>
      <c r="G29" s="35"/>
    </row>
    <row r="30" spans="2:7" ht="30" x14ac:dyDescent="0.2">
      <c r="B30" s="33">
        <f>SUM(B29+0.01)</f>
        <v>5.0399999999999991</v>
      </c>
      <c r="C30" s="32" t="s">
        <v>72</v>
      </c>
      <c r="D30" s="34" t="s">
        <v>6</v>
      </c>
      <c r="E30" s="40">
        <f>SUM((12.63+12.83+5+5+5+5+5+6+5+5+5)*2.8)</f>
        <v>200.08800000000002</v>
      </c>
      <c r="F30" s="35"/>
      <c r="G30" s="35"/>
    </row>
    <row r="31" spans="2:7" ht="15" x14ac:dyDescent="0.2">
      <c r="B31" s="33">
        <f>SUM(B30+0.01)</f>
        <v>5.0499999999999989</v>
      </c>
      <c r="C31" s="32" t="s">
        <v>71</v>
      </c>
      <c r="D31" s="34" t="s">
        <v>6</v>
      </c>
      <c r="E31" s="33">
        <f>SUM(11+8.7+1.75+1.75+1.75+1.75+6.5+1.75+1.75+1.75)</f>
        <v>38.450000000000003</v>
      </c>
      <c r="F31" s="35"/>
      <c r="G31" s="35"/>
    </row>
    <row r="32" spans="2:7" ht="15.75" x14ac:dyDescent="0.2">
      <c r="B32" s="36">
        <v>6</v>
      </c>
      <c r="C32" s="37" t="s">
        <v>30</v>
      </c>
      <c r="D32" s="38"/>
      <c r="E32" s="33"/>
      <c r="F32" s="35"/>
      <c r="G32" s="35"/>
    </row>
    <row r="33" spans="2:7" ht="15" x14ac:dyDescent="0.2">
      <c r="B33" s="33">
        <f>SUM(B32+0.01)</f>
        <v>6.01</v>
      </c>
      <c r="C33" s="32" t="s">
        <v>21</v>
      </c>
      <c r="D33" s="38" t="s">
        <v>6</v>
      </c>
      <c r="E33" s="33">
        <f>SUM(758.22+ (479.51*2))</f>
        <v>1717.24</v>
      </c>
      <c r="F33" s="35"/>
      <c r="G33" s="46"/>
    </row>
    <row r="34" spans="2:7" ht="15.75" x14ac:dyDescent="0.2">
      <c r="B34" s="36">
        <v>7</v>
      </c>
      <c r="C34" s="37" t="s">
        <v>24</v>
      </c>
      <c r="D34" s="47"/>
      <c r="E34" s="33"/>
      <c r="F34" s="35"/>
      <c r="G34" s="48"/>
    </row>
    <row r="35" spans="2:7" ht="33" customHeight="1" x14ac:dyDescent="0.2">
      <c r="B35" s="33">
        <f>SUM(B34+0.01)</f>
        <v>7.01</v>
      </c>
      <c r="C35" s="32" t="s">
        <v>22</v>
      </c>
      <c r="D35" s="34" t="s">
        <v>6</v>
      </c>
      <c r="E35" s="33">
        <v>790.1</v>
      </c>
      <c r="F35" s="35"/>
      <c r="G35" s="49"/>
    </row>
    <row r="36" spans="2:7" ht="30" x14ac:dyDescent="0.2">
      <c r="B36" s="33">
        <f>SUM(B35+0.01)</f>
        <v>7.02</v>
      </c>
      <c r="C36" s="32" t="s">
        <v>23</v>
      </c>
      <c r="D36" s="34" t="s">
        <v>6</v>
      </c>
      <c r="E36" s="33">
        <f>SUM(15.17+21.53+14.67+17.71+16.28)</f>
        <v>85.360000000000014</v>
      </c>
      <c r="F36" s="35"/>
      <c r="G36" s="49"/>
    </row>
    <row r="37" spans="2:7" ht="30" x14ac:dyDescent="0.2">
      <c r="B37" s="33">
        <f>SUM(B36+0.01)</f>
        <v>7.0299999999999994</v>
      </c>
      <c r="C37" s="32" t="s">
        <v>59</v>
      </c>
      <c r="D37" s="50" t="s">
        <v>7</v>
      </c>
      <c r="E37" s="40">
        <v>410.01205599999997</v>
      </c>
      <c r="F37" s="35"/>
      <c r="G37" s="49"/>
    </row>
    <row r="38" spans="2:7" ht="15" x14ac:dyDescent="0.2">
      <c r="B38" s="33">
        <f>SUM(B37+0.01)</f>
        <v>7.0399999999999991</v>
      </c>
      <c r="C38" s="51" t="s">
        <v>60</v>
      </c>
      <c r="D38" s="50" t="s">
        <v>7</v>
      </c>
      <c r="E38" s="33">
        <v>50</v>
      </c>
      <c r="F38" s="35"/>
      <c r="G38" s="49"/>
    </row>
    <row r="39" spans="2:7" s="2" customFormat="1" ht="31.5" x14ac:dyDescent="0.2">
      <c r="B39" s="36">
        <v>11</v>
      </c>
      <c r="C39" s="55" t="s">
        <v>87</v>
      </c>
      <c r="D39" s="34"/>
      <c r="E39" s="33"/>
      <c r="F39" s="35"/>
      <c r="G39" s="52"/>
    </row>
    <row r="40" spans="2:7" ht="15" x14ac:dyDescent="0.2">
      <c r="B40" s="56">
        <f>SUM(B39+0.01)</f>
        <v>11.01</v>
      </c>
      <c r="C40" s="32" t="s">
        <v>53</v>
      </c>
      <c r="D40" s="54" t="s">
        <v>40</v>
      </c>
      <c r="E40" s="33">
        <v>38</v>
      </c>
      <c r="F40" s="35"/>
      <c r="G40" s="49"/>
    </row>
    <row r="41" spans="2:7" ht="15" x14ac:dyDescent="0.2">
      <c r="B41" s="40">
        <f t="shared" ref="B41:B54" si="2">SUM(B40+0.01)</f>
        <v>11.02</v>
      </c>
      <c r="C41" s="32" t="s">
        <v>38</v>
      </c>
      <c r="D41" s="54" t="s">
        <v>7</v>
      </c>
      <c r="E41" s="33">
        <v>70</v>
      </c>
      <c r="F41" s="35"/>
      <c r="G41" s="49"/>
    </row>
    <row r="42" spans="2:7" ht="15" x14ac:dyDescent="0.2">
      <c r="B42" s="40">
        <f t="shared" si="2"/>
        <v>11.03</v>
      </c>
      <c r="C42" s="32" t="s">
        <v>39</v>
      </c>
      <c r="D42" s="54" t="s">
        <v>40</v>
      </c>
      <c r="E42" s="33">
        <v>10</v>
      </c>
      <c r="F42" s="35"/>
      <c r="G42" s="49"/>
    </row>
    <row r="43" spans="2:7" ht="15" x14ac:dyDescent="0.2">
      <c r="B43" s="40">
        <f t="shared" si="2"/>
        <v>11.04</v>
      </c>
      <c r="C43" s="32" t="s">
        <v>41</v>
      </c>
      <c r="D43" s="54" t="s">
        <v>40</v>
      </c>
      <c r="E43" s="33">
        <v>10</v>
      </c>
      <c r="F43" s="35"/>
      <c r="G43" s="49"/>
    </row>
    <row r="44" spans="2:7" ht="15" x14ac:dyDescent="0.2">
      <c r="B44" s="40">
        <f t="shared" si="2"/>
        <v>11.049999999999999</v>
      </c>
      <c r="C44" s="32" t="s">
        <v>42</v>
      </c>
      <c r="D44" s="54" t="s">
        <v>40</v>
      </c>
      <c r="E44" s="33">
        <v>6</v>
      </c>
      <c r="F44" s="35"/>
      <c r="G44" s="49"/>
    </row>
    <row r="45" spans="2:7" ht="15" x14ac:dyDescent="0.2">
      <c r="B45" s="40">
        <f t="shared" si="2"/>
        <v>11.059999999999999</v>
      </c>
      <c r="C45" s="32" t="s">
        <v>43</v>
      </c>
      <c r="D45" s="54" t="s">
        <v>7</v>
      </c>
      <c r="E45" s="33">
        <v>40</v>
      </c>
      <c r="F45" s="35"/>
      <c r="G45" s="49"/>
    </row>
    <row r="46" spans="2:7" ht="15" x14ac:dyDescent="0.2">
      <c r="B46" s="40">
        <f t="shared" si="2"/>
        <v>11.069999999999999</v>
      </c>
      <c r="C46" s="32" t="s">
        <v>44</v>
      </c>
      <c r="D46" s="54" t="s">
        <v>7</v>
      </c>
      <c r="E46" s="33">
        <v>30</v>
      </c>
      <c r="F46" s="35"/>
      <c r="G46" s="49"/>
    </row>
    <row r="47" spans="2:7" ht="15" x14ac:dyDescent="0.2">
      <c r="B47" s="40">
        <f t="shared" si="2"/>
        <v>11.079999999999998</v>
      </c>
      <c r="C47" s="32" t="s">
        <v>45</v>
      </c>
      <c r="D47" s="54" t="s">
        <v>7</v>
      </c>
      <c r="E47" s="33">
        <v>20</v>
      </c>
      <c r="F47" s="35"/>
      <c r="G47" s="49"/>
    </row>
    <row r="48" spans="2:7" ht="15" x14ac:dyDescent="0.2">
      <c r="B48" s="40">
        <f t="shared" si="2"/>
        <v>11.089999999999998</v>
      </c>
      <c r="C48" s="32" t="s">
        <v>46</v>
      </c>
      <c r="D48" s="54" t="s">
        <v>7</v>
      </c>
      <c r="E48" s="33">
        <v>25</v>
      </c>
      <c r="F48" s="35"/>
      <c r="G48" s="49"/>
    </row>
    <row r="49" spans="2:7" ht="15" x14ac:dyDescent="0.2">
      <c r="B49" s="40">
        <f t="shared" si="2"/>
        <v>11.099999999999998</v>
      </c>
      <c r="C49" s="32" t="s">
        <v>47</v>
      </c>
      <c r="D49" s="54" t="s">
        <v>7</v>
      </c>
      <c r="E49" s="33">
        <v>30</v>
      </c>
      <c r="F49" s="35"/>
      <c r="G49" s="49"/>
    </row>
    <row r="50" spans="2:7" ht="15" x14ac:dyDescent="0.2">
      <c r="B50" s="40">
        <f t="shared" si="2"/>
        <v>11.109999999999998</v>
      </c>
      <c r="C50" s="32" t="s">
        <v>48</v>
      </c>
      <c r="D50" s="54" t="s">
        <v>7</v>
      </c>
      <c r="E50" s="33">
        <v>48.87</v>
      </c>
      <c r="F50" s="35"/>
      <c r="G50" s="49"/>
    </row>
    <row r="51" spans="2:7" ht="15" x14ac:dyDescent="0.2">
      <c r="B51" s="40">
        <f t="shared" si="2"/>
        <v>11.119999999999997</v>
      </c>
      <c r="C51" s="32" t="s">
        <v>49</v>
      </c>
      <c r="D51" s="54" t="s">
        <v>7</v>
      </c>
      <c r="E51" s="33">
        <v>15.01</v>
      </c>
      <c r="F51" s="35"/>
      <c r="G51" s="49"/>
    </row>
    <row r="52" spans="2:7" ht="15" x14ac:dyDescent="0.2">
      <c r="B52" s="40">
        <f t="shared" si="2"/>
        <v>11.129999999999997</v>
      </c>
      <c r="C52" s="32" t="s">
        <v>50</v>
      </c>
      <c r="D52" s="54" t="s">
        <v>7</v>
      </c>
      <c r="E52" s="33">
        <v>122.17</v>
      </c>
      <c r="F52" s="35"/>
      <c r="G52" s="49"/>
    </row>
    <row r="53" spans="2:7" ht="15" x14ac:dyDescent="0.2">
      <c r="B53" s="40">
        <f t="shared" si="2"/>
        <v>11.139999999999997</v>
      </c>
      <c r="C53" s="32" t="s">
        <v>51</v>
      </c>
      <c r="D53" s="54" t="s">
        <v>7</v>
      </c>
      <c r="E53" s="33">
        <f>SUM(15.6*3)</f>
        <v>46.8</v>
      </c>
      <c r="F53" s="35"/>
      <c r="G53" s="49"/>
    </row>
    <row r="54" spans="2:7" ht="15" x14ac:dyDescent="0.2">
      <c r="B54" s="40">
        <f t="shared" si="2"/>
        <v>11.149999999999997</v>
      </c>
      <c r="C54" s="32" t="s">
        <v>52</v>
      </c>
      <c r="D54" s="54" t="s">
        <v>7</v>
      </c>
      <c r="E54" s="33">
        <f>SUM(20.14*3)</f>
        <v>60.42</v>
      </c>
      <c r="F54" s="35"/>
      <c r="G54" s="49"/>
    </row>
    <row r="55" spans="2:7" ht="15.75" x14ac:dyDescent="0.2">
      <c r="B55" s="36">
        <v>13</v>
      </c>
      <c r="C55" s="57" t="s">
        <v>35</v>
      </c>
      <c r="D55" s="34"/>
      <c r="E55" s="33"/>
      <c r="F55" s="58"/>
      <c r="G55" s="52"/>
    </row>
    <row r="56" spans="2:7" ht="15" x14ac:dyDescent="0.2">
      <c r="B56" s="56">
        <f>SUM(B55+0.01)</f>
        <v>13.01</v>
      </c>
      <c r="C56" s="59" t="s">
        <v>37</v>
      </c>
      <c r="D56" s="34" t="s">
        <v>6</v>
      </c>
      <c r="E56" s="40">
        <v>40.867751881399997</v>
      </c>
      <c r="F56" s="58"/>
      <c r="G56" s="52"/>
    </row>
    <row r="57" spans="2:7" ht="15.75" x14ac:dyDescent="0.2">
      <c r="B57" s="36">
        <v>16</v>
      </c>
      <c r="C57" s="55" t="s">
        <v>88</v>
      </c>
      <c r="D57" s="43" t="s">
        <v>61</v>
      </c>
      <c r="E57" s="33"/>
      <c r="F57" s="44"/>
      <c r="G57" s="44"/>
    </row>
    <row r="58" spans="2:7" ht="30" x14ac:dyDescent="0.2">
      <c r="B58" s="101">
        <f>SUM(B57+0.02)</f>
        <v>16.02</v>
      </c>
      <c r="C58" s="64" t="s">
        <v>62</v>
      </c>
      <c r="D58" s="62" t="s">
        <v>40</v>
      </c>
      <c r="E58" s="33">
        <f>SUM(2+3+2+3+1)</f>
        <v>11</v>
      </c>
      <c r="F58" s="35"/>
      <c r="G58" s="63"/>
    </row>
    <row r="59" spans="2:7" ht="30" x14ac:dyDescent="0.2">
      <c r="B59" s="101">
        <f t="shared" ref="B59:B65" si="3">SUM(B58+0.01)</f>
        <v>16.03</v>
      </c>
      <c r="C59" s="64" t="s">
        <v>63</v>
      </c>
      <c r="D59" s="62" t="s">
        <v>40</v>
      </c>
      <c r="E59" s="33">
        <v>2</v>
      </c>
      <c r="F59" s="35"/>
      <c r="G59" s="63"/>
    </row>
    <row r="60" spans="2:7" ht="45" x14ac:dyDescent="0.2">
      <c r="B60" s="101">
        <f t="shared" si="3"/>
        <v>16.040000000000003</v>
      </c>
      <c r="C60" s="64" t="s">
        <v>64</v>
      </c>
      <c r="D60" s="62" t="s">
        <v>40</v>
      </c>
      <c r="E60" s="33">
        <f>SUM(3+2+3+2+3+1)</f>
        <v>14</v>
      </c>
      <c r="F60" s="35"/>
      <c r="G60" s="63"/>
    </row>
    <row r="61" spans="2:7" ht="45" x14ac:dyDescent="0.2">
      <c r="B61" s="101">
        <f t="shared" si="3"/>
        <v>16.050000000000004</v>
      </c>
      <c r="C61" s="64" t="s">
        <v>65</v>
      </c>
      <c r="D61" s="62" t="s">
        <v>40</v>
      </c>
      <c r="E61" s="33">
        <v>2</v>
      </c>
      <c r="F61" s="35"/>
      <c r="G61" s="63"/>
    </row>
    <row r="62" spans="2:7" ht="15" x14ac:dyDescent="0.2">
      <c r="B62" s="101">
        <f t="shared" si="3"/>
        <v>16.060000000000006</v>
      </c>
      <c r="C62" s="64" t="s">
        <v>66</v>
      </c>
      <c r="D62" s="62" t="s">
        <v>40</v>
      </c>
      <c r="E62" s="33">
        <v>1</v>
      </c>
      <c r="F62" s="35"/>
      <c r="G62" s="63"/>
    </row>
    <row r="63" spans="2:7" ht="15.75" x14ac:dyDescent="0.2">
      <c r="B63" s="101"/>
      <c r="C63" s="65" t="s">
        <v>67</v>
      </c>
      <c r="D63" s="62"/>
      <c r="E63" s="33"/>
      <c r="F63" s="35"/>
      <c r="G63" s="63"/>
    </row>
    <row r="64" spans="2:7" ht="30" x14ac:dyDescent="0.2">
      <c r="B64" s="101">
        <f>SUM(B62+0.03)</f>
        <v>16.090000000000007</v>
      </c>
      <c r="C64" s="64" t="s">
        <v>68</v>
      </c>
      <c r="D64" s="62" t="s">
        <v>7</v>
      </c>
      <c r="E64" s="33">
        <f>SUM(2.57+1.45+3.5+2.8)</f>
        <v>10.32</v>
      </c>
      <c r="F64" s="35"/>
      <c r="G64" s="63"/>
    </row>
    <row r="65" spans="2:7" ht="45" x14ac:dyDescent="0.2">
      <c r="B65" s="101">
        <f t="shared" si="3"/>
        <v>16.100000000000009</v>
      </c>
      <c r="C65" s="64" t="s">
        <v>69</v>
      </c>
      <c r="D65" s="62" t="s">
        <v>7</v>
      </c>
      <c r="E65" s="33">
        <v>5</v>
      </c>
      <c r="F65" s="35"/>
      <c r="G65" s="63"/>
    </row>
    <row r="66" spans="2:7" ht="15.75" x14ac:dyDescent="0.2">
      <c r="B66" s="36">
        <f>SUM(B57+1)</f>
        <v>17</v>
      </c>
      <c r="C66" s="55" t="s">
        <v>55</v>
      </c>
      <c r="D66" s="38"/>
      <c r="E66" s="33"/>
      <c r="F66" s="66"/>
      <c r="G66" s="67"/>
    </row>
    <row r="67" spans="2:7" ht="30" x14ac:dyDescent="0.2">
      <c r="B67" s="56">
        <f>SUM(B66+0.01)</f>
        <v>17.010000000000002</v>
      </c>
      <c r="C67" s="60" t="s">
        <v>54</v>
      </c>
      <c r="D67" s="54" t="s">
        <v>6</v>
      </c>
      <c r="E67" s="33">
        <v>22</v>
      </c>
      <c r="F67" s="35"/>
      <c r="G67" s="52"/>
    </row>
    <row r="68" spans="2:7" ht="15.75" x14ac:dyDescent="0.2">
      <c r="B68" s="102">
        <f>SUM(B66+1)</f>
        <v>18</v>
      </c>
      <c r="C68" s="28" t="s">
        <v>57</v>
      </c>
      <c r="D68" s="68"/>
      <c r="E68" s="33"/>
      <c r="F68" s="35"/>
      <c r="G68" s="69"/>
    </row>
    <row r="69" spans="2:7" ht="75" x14ac:dyDescent="0.2">
      <c r="B69" s="103">
        <f>SUM(B68+0.01)</f>
        <v>18.010000000000002</v>
      </c>
      <c r="C69" s="70" t="s">
        <v>58</v>
      </c>
      <c r="D69" s="53" t="s">
        <v>6</v>
      </c>
      <c r="E69" s="33">
        <f>SUM(413+337+337)</f>
        <v>1087</v>
      </c>
      <c r="F69" s="35"/>
      <c r="G69" s="52"/>
    </row>
    <row r="70" spans="2:7" ht="15.75" x14ac:dyDescent="0.2">
      <c r="B70" s="104"/>
      <c r="C70" s="65" t="s">
        <v>74</v>
      </c>
      <c r="D70" s="62"/>
      <c r="E70" s="33"/>
      <c r="F70" s="35"/>
      <c r="G70" s="71"/>
    </row>
    <row r="71" spans="2:7" ht="45" x14ac:dyDescent="0.2">
      <c r="B71" s="104">
        <v>20</v>
      </c>
      <c r="C71" s="64" t="s">
        <v>76</v>
      </c>
      <c r="D71" s="62" t="s">
        <v>6</v>
      </c>
      <c r="E71" s="33">
        <f>SUM(52+44+52+28.5+18+50+44+31+29+86+122)+635</f>
        <v>1191.5</v>
      </c>
      <c r="F71" s="35"/>
      <c r="G71" s="63"/>
    </row>
    <row r="72" spans="2:7" ht="15" x14ac:dyDescent="0.2">
      <c r="B72" s="104">
        <f>SUM(B71+0.1)</f>
        <v>20.100000000000001</v>
      </c>
      <c r="C72" s="64" t="s">
        <v>75</v>
      </c>
      <c r="D72" s="62" t="s">
        <v>6</v>
      </c>
      <c r="E72" s="40">
        <v>3923.230845</v>
      </c>
      <c r="F72" s="35"/>
      <c r="G72" s="63"/>
    </row>
    <row r="73" spans="2:7" ht="15.75" x14ac:dyDescent="0.2">
      <c r="B73" s="36">
        <v>22</v>
      </c>
      <c r="C73" s="55" t="s">
        <v>79</v>
      </c>
      <c r="D73" s="38" t="s">
        <v>26</v>
      </c>
      <c r="E73" s="33">
        <v>1</v>
      </c>
      <c r="F73" s="35"/>
      <c r="G73" s="52"/>
    </row>
    <row r="74" spans="2:7" ht="15.75" x14ac:dyDescent="0.25">
      <c r="B74" s="8"/>
      <c r="C74" s="72" t="s">
        <v>82</v>
      </c>
      <c r="D74" s="73"/>
      <c r="E74" s="73"/>
      <c r="F74" s="73"/>
      <c r="G74" s="74"/>
    </row>
    <row r="75" spans="2:7" ht="16.5" thickBot="1" x14ac:dyDescent="0.25">
      <c r="B75" s="8"/>
      <c r="C75" s="87" t="s">
        <v>14</v>
      </c>
      <c r="D75" s="88"/>
      <c r="E75" s="89"/>
      <c r="F75" s="76"/>
      <c r="G75" s="90"/>
    </row>
    <row r="76" spans="2:7" ht="16.5" thickBot="1" x14ac:dyDescent="0.25">
      <c r="B76" s="86"/>
      <c r="C76" s="96" t="s">
        <v>15</v>
      </c>
      <c r="D76" s="97"/>
      <c r="E76" s="98"/>
      <c r="F76" s="99"/>
      <c r="G76" s="100"/>
    </row>
    <row r="77" spans="2:7" ht="15.75" x14ac:dyDescent="0.2">
      <c r="B77" s="8"/>
      <c r="C77" s="91" t="s">
        <v>16</v>
      </c>
      <c r="D77" s="92"/>
      <c r="E77" s="93"/>
      <c r="F77" s="94"/>
      <c r="G77" s="95"/>
    </row>
    <row r="78" spans="2:7" ht="15.75" x14ac:dyDescent="0.2">
      <c r="B78" s="8"/>
      <c r="C78" s="110" t="s">
        <v>89</v>
      </c>
      <c r="D78" s="111"/>
      <c r="E78" s="77"/>
      <c r="F78" s="75"/>
      <c r="G78" s="83"/>
    </row>
    <row r="79" spans="2:7" ht="18" x14ac:dyDescent="0.2">
      <c r="B79" s="11"/>
      <c r="C79" s="78"/>
      <c r="D79" s="79"/>
      <c r="E79" s="80"/>
      <c r="F79" s="81"/>
      <c r="G79" s="82"/>
    </row>
    <row r="80" spans="2:7" ht="18" x14ac:dyDescent="0.2">
      <c r="B80" s="11"/>
      <c r="C80" s="78"/>
      <c r="D80" s="79"/>
      <c r="E80" s="80"/>
      <c r="F80" s="81"/>
      <c r="G80" s="82"/>
    </row>
    <row r="81" spans="2:7" x14ac:dyDescent="0.2">
      <c r="B81" s="105"/>
      <c r="C81" s="2"/>
      <c r="D81" s="108"/>
      <c r="E81" s="108"/>
      <c r="F81" s="108"/>
      <c r="G81" s="109"/>
    </row>
    <row r="82" spans="2:7" x14ac:dyDescent="0.2">
      <c r="B82" s="105"/>
      <c r="C82" s="2"/>
      <c r="D82" s="108"/>
      <c r="E82" s="108"/>
      <c r="F82" s="108"/>
      <c r="G82" s="109"/>
    </row>
    <row r="83" spans="2:7" x14ac:dyDescent="0.2">
      <c r="B83" s="105"/>
      <c r="C83" s="2"/>
      <c r="D83" s="108"/>
      <c r="E83" s="108"/>
      <c r="F83" s="108"/>
      <c r="G83" s="109"/>
    </row>
    <row r="84" spans="2:7" x14ac:dyDescent="0.2">
      <c r="B84" s="105"/>
      <c r="C84" s="9" t="s">
        <v>91</v>
      </c>
      <c r="D84" s="108"/>
      <c r="E84" s="108"/>
      <c r="F84" s="108"/>
      <c r="G84" s="109"/>
    </row>
    <row r="85" spans="2:7" x14ac:dyDescent="0.2">
      <c r="B85" s="105"/>
      <c r="C85" s="7"/>
      <c r="D85" s="2"/>
      <c r="E85" s="2"/>
      <c r="F85" s="5"/>
      <c r="G85" s="3"/>
    </row>
    <row r="86" spans="2:7" x14ac:dyDescent="0.2">
      <c r="B86" s="106"/>
      <c r="C86" s="10"/>
      <c r="D86" s="4"/>
      <c r="E86" s="4"/>
      <c r="F86" s="12"/>
      <c r="G86" s="13"/>
    </row>
    <row r="88" spans="2:7" x14ac:dyDescent="0.2">
      <c r="G88" s="14"/>
    </row>
    <row r="89" spans="2:7" ht="15" x14ac:dyDescent="0.2">
      <c r="G89" s="84"/>
    </row>
  </sheetData>
  <customSheetViews>
    <customSheetView guid="{D6F8A92D-E170-46F0-A675-A59BB8ACECB4}" scale="72" showPageBreaks="1" printArea="1" view="pageBreakPreview" topLeftCell="B1">
      <selection activeCell="L11" sqref="L11"/>
      <rowBreaks count="1" manualBreakCount="1">
        <brk id="62" min="1" max="8" man="1"/>
      </rowBreaks>
      <pageMargins left="0.59055118110236227" right="0.39370078740157483" top="0.59055118110236227" bottom="0.39370078740157483" header="0.39370078740157483" footer="0.39370078740157483"/>
      <pageSetup scale="45" orientation="portrait" r:id="rId1"/>
    </customSheetView>
    <customSheetView guid="{DCFEE749-E909-4603-8C43-2C6231E0D98C}" scale="72" showPageBreaks="1" printArea="1" view="pageBreakPreview">
      <selection activeCell="L11" sqref="L11"/>
      <rowBreaks count="7" manualBreakCount="7">
        <brk id="41" min="1" max="9" man="1"/>
        <brk id="62" min="1" max="9" man="1"/>
        <brk id="81" min="1" max="9" man="1"/>
        <brk id="112" min="1" max="9" man="1"/>
        <brk id="166" min="1" max="9" man="1"/>
        <brk id="213" min="1" max="9" man="1"/>
        <brk id="230" min="1" max="9" man="1"/>
      </rowBreaks>
      <pageMargins left="0.59055118110236227" right="0.39370078740157483" top="0.59055118110236227" bottom="0.39370078740157483" header="0.39370078740157483" footer="0.39370078740157483"/>
      <pageSetup scale="50" orientation="portrait" r:id="rId2"/>
    </customSheetView>
  </customSheetViews>
  <mergeCells count="4">
    <mergeCell ref="C78:D78"/>
    <mergeCell ref="B6:G6"/>
    <mergeCell ref="B7:G7"/>
    <mergeCell ref="B8:G8"/>
  </mergeCells>
  <pageMargins left="0.59055118110236227" right="0.39370078740157483" top="0.59055118110236227" bottom="0.39370078740157483" header="0.39370078740157483" footer="0.39370078740157483"/>
  <pageSetup scale="45" orientation="portrait" r:id="rId3"/>
  <rowBreaks count="1" manualBreakCount="1">
    <brk id="62" min="1" max="6" man="1"/>
  </rowBreaks>
  <ignoredErrors>
    <ignoredError sqref="B66 E30 B40:E54 F39 D39:E39 B68" 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PPUESTO OBRA CIVIL MARZO 2014</vt:lpstr>
      <vt:lpstr>'PPUESTO OBRA CIVIL MARZO 2014'!Área_de_impresión</vt:lpstr>
      <vt:lpstr>'PPUESTO OBRA CIVIL MARZO 2014'!Títulos_a_imprimir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</dc:creator>
  <cp:lastModifiedBy>Alberto</cp:lastModifiedBy>
  <cp:lastPrinted>2013-11-13T11:46:00Z</cp:lastPrinted>
  <dcterms:created xsi:type="dcterms:W3CDTF">2011-06-01T04:23:39Z</dcterms:created>
  <dcterms:modified xsi:type="dcterms:W3CDTF">2014-03-27T01:30:29Z</dcterms:modified>
</cp:coreProperties>
</file>